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loud\"/>
    </mc:Choice>
  </mc:AlternateContent>
  <xr:revisionPtr revIDLastSave="0" documentId="8_{61B96895-2E88-4B77-B1F0-D23EC85EAFD6}" xr6:coauthVersionLast="47" xr6:coauthVersionMax="47" xr10:uidLastSave="{00000000-0000-0000-0000-000000000000}"/>
  <bookViews>
    <workbookView xWindow="-108" yWindow="-108" windowWidth="23256" windowHeight="12456" xr2:uid="{154E5BD3-A89B-4094-8764-2D1CDB62DD51}"/>
  </bookViews>
  <sheets>
    <sheet name="Coordonnées" sheetId="1" r:id="rId1"/>
    <sheet name="Feuil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1" l="1"/>
  <c r="B61" i="1"/>
  <c r="C59" i="1"/>
  <c r="B59" i="1"/>
  <c r="C57" i="1"/>
  <c r="B57" i="1"/>
  <c r="C55" i="1"/>
  <c r="B55" i="1"/>
  <c r="F17" i="1"/>
  <c r="L33" i="1"/>
  <c r="J33" i="1"/>
  <c r="H33" i="1"/>
  <c r="E33" i="1"/>
  <c r="D33" i="1"/>
  <c r="F33" i="1" s="1"/>
  <c r="N2" i="1"/>
  <c r="O2" i="1"/>
  <c r="L2" i="1"/>
  <c r="H5" i="1"/>
  <c r="L5" i="1" s="1"/>
  <c r="H6" i="1"/>
  <c r="L7" i="1" s="1"/>
  <c r="H7" i="1"/>
  <c r="L9" i="1" s="1"/>
  <c r="H8" i="1"/>
  <c r="L11" i="1" s="1"/>
  <c r="H9" i="1"/>
  <c r="L13" i="1" s="1"/>
  <c r="H10" i="1"/>
  <c r="L15" i="1" s="1"/>
  <c r="H11" i="1"/>
  <c r="L17" i="1" s="1"/>
  <c r="H12" i="1"/>
  <c r="L19" i="1" s="1"/>
  <c r="H13" i="1"/>
  <c r="L21" i="1" s="1"/>
  <c r="H14" i="1"/>
  <c r="L23" i="1" s="1"/>
  <c r="H15" i="1"/>
  <c r="L25" i="1" s="1"/>
  <c r="H4" i="1"/>
  <c r="L3" i="1" s="1"/>
  <c r="J5" i="1"/>
  <c r="J6" i="1"/>
  <c r="J7" i="1"/>
  <c r="J8" i="1"/>
  <c r="J9" i="1"/>
  <c r="J10" i="1"/>
  <c r="J11" i="1"/>
  <c r="J12" i="1"/>
  <c r="J13" i="1"/>
  <c r="J14" i="1"/>
  <c r="J15" i="1"/>
  <c r="J4" i="1"/>
  <c r="I5" i="1"/>
  <c r="N6" i="1" s="1"/>
  <c r="I6" i="1"/>
  <c r="N7" i="1" s="1"/>
  <c r="I7" i="1"/>
  <c r="N9" i="1" s="1"/>
  <c r="I8" i="1"/>
  <c r="N11" i="1" s="1"/>
  <c r="I9" i="1"/>
  <c r="N13" i="1" s="1"/>
  <c r="I10" i="1"/>
  <c r="N15" i="1" s="1"/>
  <c r="I11" i="1"/>
  <c r="N17" i="1" s="1"/>
  <c r="I12" i="1"/>
  <c r="N19" i="1" s="1"/>
  <c r="I13" i="1"/>
  <c r="N21" i="1" s="1"/>
  <c r="I14" i="1"/>
  <c r="N23" i="1" s="1"/>
  <c r="I15" i="1"/>
  <c r="N25" i="1" s="1"/>
  <c r="I4" i="1"/>
  <c r="N4" i="1" s="1"/>
  <c r="N10" i="1" l="1"/>
  <c r="N3" i="1"/>
  <c r="N5" i="1"/>
  <c r="N24" i="1"/>
  <c r="N26" i="1"/>
  <c r="N20" i="1"/>
  <c r="N22" i="1"/>
  <c r="N16" i="1"/>
  <c r="N18" i="1"/>
  <c r="N12" i="1"/>
  <c r="N14" i="1"/>
  <c r="N8" i="1"/>
</calcChain>
</file>

<file path=xl/sharedStrings.xml><?xml version="1.0" encoding="utf-8"?>
<sst xmlns="http://schemas.openxmlformats.org/spreadsheetml/2006/main" count="101" uniqueCount="42">
  <si>
    <t>St ID</t>
  </si>
  <si>
    <t>Est CC44</t>
  </si>
  <si>
    <t>Nord CC44</t>
  </si>
  <si>
    <t>Bassin 1</t>
  </si>
  <si>
    <t>Bassin 2</t>
  </si>
  <si>
    <t>Bassin 3</t>
  </si>
  <si>
    <t>Bassin 4</t>
  </si>
  <si>
    <t>Hz</t>
  </si>
  <si>
    <t>Gis</t>
  </si>
  <si>
    <t>Dh mesurée</t>
  </si>
  <si>
    <t>V0</t>
  </si>
  <si>
    <t>Dh</t>
  </si>
  <si>
    <t>Visée</t>
  </si>
  <si>
    <t>Cg / Cd</t>
  </si>
  <si>
    <r>
      <t xml:space="preserve">Cg   </t>
    </r>
    <r>
      <rPr>
        <sz val="11"/>
        <color theme="0"/>
        <rFont val="Calibri"/>
        <family val="2"/>
        <scheme val="minor"/>
      </rPr>
      <t>.</t>
    </r>
  </si>
  <si>
    <r>
      <rPr>
        <sz val="11"/>
        <color theme="0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  Cd</t>
    </r>
  </si>
  <si>
    <t>Hz moy</t>
  </si>
  <si>
    <t>Dh moy</t>
  </si>
  <si>
    <t>Carnet de mesures depuis la station 515</t>
  </si>
  <si>
    <t>*</t>
  </si>
  <si>
    <t>St 515 :</t>
  </si>
  <si>
    <r>
      <rPr>
        <b/>
        <sz val="14"/>
        <color theme="1"/>
        <rFont val="Symbol"/>
        <family val="1"/>
        <charset val="2"/>
      </rPr>
      <t>D</t>
    </r>
    <r>
      <rPr>
        <b/>
        <sz val="14"/>
        <color theme="1"/>
        <rFont val="Calibri"/>
        <family val="2"/>
        <scheme val="minor"/>
      </rPr>
      <t xml:space="preserve"> E</t>
    </r>
    <r>
      <rPr>
        <b/>
        <sz val="10"/>
        <color theme="1"/>
        <rFont val="Calibri"/>
        <family val="2"/>
        <scheme val="minor"/>
      </rPr>
      <t xml:space="preserve"> (m)</t>
    </r>
  </si>
  <si>
    <r>
      <rPr>
        <b/>
        <sz val="14"/>
        <color theme="1"/>
        <rFont val="Symbol"/>
        <family val="1"/>
        <charset val="2"/>
      </rPr>
      <t>D</t>
    </r>
    <r>
      <rPr>
        <b/>
        <sz val="14"/>
        <color theme="1"/>
        <rFont val="Calibri"/>
        <family val="2"/>
        <scheme val="minor"/>
      </rPr>
      <t xml:space="preserve"> N</t>
    </r>
    <r>
      <rPr>
        <b/>
        <sz val="10"/>
        <color theme="1"/>
        <rFont val="Calibri"/>
        <family val="2"/>
        <scheme val="minor"/>
      </rPr>
      <t xml:space="preserve"> (m)</t>
    </r>
  </si>
  <si>
    <r>
      <t xml:space="preserve">Dist </t>
    </r>
    <r>
      <rPr>
        <b/>
        <i/>
        <sz val="10"/>
        <color theme="1"/>
        <rFont val="Calibri"/>
        <family val="2"/>
        <scheme val="minor"/>
      </rPr>
      <t>(m)</t>
    </r>
  </si>
  <si>
    <r>
      <t xml:space="preserve">Gis. Brut </t>
    </r>
    <r>
      <rPr>
        <b/>
        <i/>
        <sz val="10"/>
        <color theme="1"/>
        <rFont val="Calibri"/>
        <family val="2"/>
        <scheme val="minor"/>
      </rPr>
      <t>(gon)</t>
    </r>
  </si>
  <si>
    <r>
      <t xml:space="preserve">Cadran </t>
    </r>
    <r>
      <rPr>
        <b/>
        <i/>
        <sz val="10"/>
        <color theme="1"/>
        <rFont val="Calibri"/>
        <family val="2"/>
        <scheme val="minor"/>
      </rPr>
      <t>(gon)</t>
    </r>
  </si>
  <si>
    <r>
      <t xml:space="preserve">Gis
</t>
    </r>
    <r>
      <rPr>
        <b/>
        <i/>
        <sz val="10"/>
        <color theme="1"/>
        <rFont val="Calibri"/>
        <family val="2"/>
        <scheme val="minor"/>
      </rPr>
      <t>(gon)</t>
    </r>
  </si>
  <si>
    <r>
      <t xml:space="preserve">Hz
</t>
    </r>
    <r>
      <rPr>
        <b/>
        <i/>
        <sz val="10"/>
        <color theme="1"/>
        <rFont val="Calibri"/>
        <family val="2"/>
        <scheme val="minor"/>
      </rPr>
      <t>(gon)</t>
    </r>
  </si>
  <si>
    <r>
      <t>G</t>
    </r>
    <r>
      <rPr>
        <b/>
        <sz val="8"/>
        <color theme="1"/>
        <rFont val="Calibri"/>
        <family val="2"/>
        <scheme val="minor"/>
      </rPr>
      <t>0</t>
    </r>
    <r>
      <rPr>
        <b/>
        <i/>
        <sz val="10"/>
        <color theme="1"/>
        <rFont val="Calibri"/>
        <family val="2"/>
        <scheme val="minor"/>
      </rPr>
      <t xml:space="preserve">
(gon)</t>
    </r>
  </si>
  <si>
    <r>
      <t>G</t>
    </r>
    <r>
      <rPr>
        <b/>
        <sz val="8"/>
        <color theme="1"/>
        <rFont val="Calibri"/>
        <family val="2"/>
        <scheme val="minor"/>
      </rPr>
      <t>0</t>
    </r>
    <r>
      <rPr>
        <b/>
        <sz val="14"/>
        <color theme="1"/>
        <rFont val="Calibri"/>
        <family val="2"/>
        <scheme val="minor"/>
      </rPr>
      <t xml:space="preserve"> moy</t>
    </r>
    <r>
      <rPr>
        <b/>
        <i/>
        <sz val="10"/>
        <color theme="1"/>
        <rFont val="Calibri"/>
        <family val="2"/>
        <scheme val="minor"/>
      </rPr>
      <t xml:space="preserve">
(gon)</t>
    </r>
  </si>
  <si>
    <r>
      <rPr>
        <b/>
        <sz val="18"/>
        <color theme="1"/>
        <rFont val="Symbol"/>
        <family val="1"/>
        <charset val="2"/>
      </rPr>
      <t>e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i/>
        <sz val="10"/>
        <color theme="1"/>
        <rFont val="Calibri"/>
        <family val="2"/>
        <scheme val="minor"/>
      </rPr>
      <t>(mgon)</t>
    </r>
  </si>
  <si>
    <r>
      <rPr>
        <sz val="14"/>
        <color theme="1"/>
        <rFont val="Symbol"/>
        <family val="1"/>
        <charset val="2"/>
      </rPr>
      <t>S</t>
    </r>
    <r>
      <rPr>
        <sz val="14"/>
        <color theme="1"/>
        <rFont val="Calibri"/>
        <family val="2"/>
        <scheme val="minor"/>
      </rPr>
      <t xml:space="preserve"> = </t>
    </r>
  </si>
  <si>
    <r>
      <rPr>
        <b/>
        <sz val="14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(m)</t>
    </r>
  </si>
  <si>
    <r>
      <rPr>
        <b/>
        <sz val="14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 xml:space="preserve"> (m)</t>
    </r>
  </si>
  <si>
    <t>St. 515 :</t>
  </si>
  <si>
    <r>
      <t xml:space="preserve">Dist </t>
    </r>
    <r>
      <rPr>
        <b/>
        <i/>
        <sz val="10"/>
        <color theme="1"/>
        <rFont val="Calibri"/>
        <family val="2"/>
        <scheme val="minor"/>
      </rPr>
      <t>(m)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mesurée</t>
    </r>
  </si>
  <si>
    <t xml:space="preserve">G0 = </t>
  </si>
  <si>
    <r>
      <t xml:space="preserve">Dh </t>
    </r>
    <r>
      <rPr>
        <b/>
        <i/>
        <sz val="10"/>
        <color theme="1"/>
        <rFont val="Calibri"/>
        <family val="2"/>
        <scheme val="minor"/>
      </rPr>
      <t>(m)</t>
    </r>
  </si>
  <si>
    <t>E = 1898006,669</t>
  </si>
  <si>
    <t>N = 3123653,819</t>
  </si>
  <si>
    <t>POLYGONE</t>
  </si>
  <si>
    <r>
      <rPr>
        <b/>
        <sz val="26"/>
        <color theme="1"/>
        <rFont val="Symbol"/>
        <family val="1"/>
        <charset val="2"/>
      </rPr>
      <t>a</t>
    </r>
    <r>
      <rPr>
        <b/>
        <sz val="14"/>
        <color theme="1"/>
        <rFont val="Calibri"/>
        <family val="1"/>
        <charset val="2"/>
        <scheme val="minor"/>
      </rPr>
      <t xml:space="preserve"> somment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</si>
</sst>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0_-;\-* #,##0.000_-;_-* &quot;-&quot;??_-;_-@_-"/>
    <numFmt numFmtId="165" formatCode="0.0000"/>
    <numFmt numFmtId="166" formatCode="_-* #,##0.0000_-;\-* #,##0.000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1"/>
      <charset val="2"/>
      <scheme val="minor"/>
    </font>
    <font>
      <b/>
      <sz val="14"/>
      <color theme="1"/>
      <name val="Symbol"/>
      <family val="1"/>
      <charset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theme="1"/>
      <name val="Symbol"/>
      <family val="1"/>
      <charset val="2"/>
    </font>
    <font>
      <sz val="14"/>
      <color theme="1"/>
      <name val="Calibri"/>
      <family val="1"/>
      <charset val="2"/>
      <scheme val="minor"/>
    </font>
    <font>
      <sz val="14"/>
      <color theme="1"/>
      <name val="Symbol"/>
      <family val="1"/>
      <charset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Symbol"/>
      <family val="1"/>
      <charset val="2"/>
    </font>
    <font>
      <sz val="1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6" fontId="0" fillId="0" borderId="8" xfId="1" applyNumberFormat="1" applyFont="1" applyFill="1" applyBorder="1" applyAlignment="1">
      <alignment horizontal="center" vertical="center"/>
    </xf>
    <xf numFmtId="164" fontId="0" fillId="0" borderId="8" xfId="1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center" vertical="center"/>
    </xf>
    <xf numFmtId="166" fontId="1" fillId="0" borderId="6" xfId="1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64" fontId="1" fillId="0" borderId="8" xfId="1" applyNumberFormat="1" applyFont="1" applyBorder="1" applyAlignment="1">
      <alignment horizontal="center" vertical="center"/>
    </xf>
    <xf numFmtId="166" fontId="1" fillId="0" borderId="9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164" fontId="17" fillId="0" borderId="1" xfId="1" applyNumberFormat="1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164" fontId="17" fillId="0" borderId="8" xfId="1" applyNumberFormat="1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4" fontId="17" fillId="0" borderId="17" xfId="1" applyNumberFormat="1" applyFont="1" applyFill="1" applyBorder="1" applyAlignment="1">
      <alignment horizontal="center" vertical="center"/>
    </xf>
    <xf numFmtId="164" fontId="17" fillId="0" borderId="18" xfId="1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0" borderId="20" xfId="0" applyBorder="1" applyAlignment="1">
      <alignment horizontal="right" vertical="center"/>
    </xf>
    <xf numFmtId="165" fontId="0" fillId="0" borderId="11" xfId="0" applyNumberForma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3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/>
    </xf>
    <xf numFmtId="164" fontId="19" fillId="0" borderId="8" xfId="1" applyNumberFormat="1" applyFont="1" applyBorder="1" applyAlignment="1">
      <alignment horizontal="center" vertical="center"/>
    </xf>
    <xf numFmtId="44" fontId="16" fillId="0" borderId="5" xfId="2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DFCD7-1E0F-4615-9462-A47E3ED72FB2}">
  <dimension ref="A1:Q63"/>
  <sheetViews>
    <sheetView tabSelected="1" workbookViewId="0"/>
  </sheetViews>
  <sheetFormatPr baseColWidth="10" defaultColWidth="11.5546875" defaultRowHeight="19.2" customHeight="1"/>
  <cols>
    <col min="1" max="1" width="14.33203125" style="8" bestFit="1" customWidth="1"/>
    <col min="2" max="3" width="24.33203125" style="8" customWidth="1"/>
    <col min="4" max="6" width="17.88671875" style="8" customWidth="1"/>
    <col min="7" max="8" width="18.6640625" style="8" customWidth="1"/>
    <col min="9" max="12" width="11.5546875" style="8"/>
    <col min="13" max="13" width="5.5546875" style="8" bestFit="1" customWidth="1"/>
    <col min="14" max="14" width="9.77734375" style="8" bestFit="1" customWidth="1"/>
    <col min="15" max="16384" width="11.5546875" style="8"/>
  </cols>
  <sheetData>
    <row r="1" spans="1:17" ht="19.2" customHeight="1" thickBot="1">
      <c r="L1" s="2" t="s">
        <v>18</v>
      </c>
    </row>
    <row r="2" spans="1:17" s="1" customFormat="1" ht="22.2" customHeight="1">
      <c r="A2" s="3" t="s">
        <v>0</v>
      </c>
      <c r="B2" s="4" t="s">
        <v>1</v>
      </c>
      <c r="C2" s="4" t="s">
        <v>2</v>
      </c>
      <c r="D2" s="1" t="s">
        <v>8</v>
      </c>
      <c r="E2" s="1" t="s">
        <v>9</v>
      </c>
      <c r="F2" s="1" t="s">
        <v>10</v>
      </c>
      <c r="H2" s="1" t="s">
        <v>12</v>
      </c>
      <c r="I2" s="1" t="s">
        <v>7</v>
      </c>
      <c r="J2" s="1" t="s">
        <v>11</v>
      </c>
      <c r="L2" s="3" t="str">
        <f>H2</f>
        <v>Visée</v>
      </c>
      <c r="M2" s="13" t="s">
        <v>13</v>
      </c>
      <c r="N2" s="4" t="str">
        <f>I2</f>
        <v>Hz</v>
      </c>
      <c r="O2" s="4" t="str">
        <f>J2</f>
        <v>Dh</v>
      </c>
      <c r="P2" s="4" t="s">
        <v>16</v>
      </c>
      <c r="Q2" s="5" t="s">
        <v>17</v>
      </c>
    </row>
    <row r="3" spans="1:17" ht="19.2" customHeight="1">
      <c r="A3" s="6">
        <v>515</v>
      </c>
      <c r="B3" s="7">
        <v>1898006.669</v>
      </c>
      <c r="C3" s="7">
        <v>3123653.8190000001</v>
      </c>
      <c r="F3" s="8">
        <v>259.25659999999999</v>
      </c>
      <c r="L3" s="80">
        <f>H4</f>
        <v>501</v>
      </c>
      <c r="M3" s="10" t="s">
        <v>14</v>
      </c>
      <c r="N3" s="11">
        <f>I4-0.0015</f>
        <v>348.41059999999999</v>
      </c>
      <c r="O3" s="12">
        <v>38.6667870574909</v>
      </c>
      <c r="P3" s="64"/>
      <c r="Q3" s="65"/>
    </row>
    <row r="4" spans="1:17" ht="19.2" customHeight="1">
      <c r="A4" s="6">
        <v>501</v>
      </c>
      <c r="B4" s="7">
        <v>1898002.023</v>
      </c>
      <c r="C4" s="7">
        <v>3123615.4369999999</v>
      </c>
      <c r="D4" s="8">
        <v>207.6687</v>
      </c>
      <c r="E4" s="8">
        <v>38.662199999999999</v>
      </c>
      <c r="H4" s="8">
        <f>A4</f>
        <v>501</v>
      </c>
      <c r="I4" s="9">
        <f>IF(D4-$F$3&lt;0,D4-$F$3+400,D4-$F$3)</f>
        <v>348.41210000000001</v>
      </c>
      <c r="J4" s="9">
        <f>E4</f>
        <v>38.662199999999999</v>
      </c>
      <c r="L4" s="80"/>
      <c r="M4" s="10" t="s">
        <v>15</v>
      </c>
      <c r="N4" s="11">
        <f>IF(I4-200&lt;0,I4+200,I4-200)</f>
        <v>148.41210000000001</v>
      </c>
      <c r="O4" s="12">
        <v>38.66389186213172</v>
      </c>
      <c r="P4" s="64"/>
      <c r="Q4" s="65"/>
    </row>
    <row r="5" spans="1:17" ht="19.2" customHeight="1">
      <c r="A5" s="6">
        <v>502</v>
      </c>
      <c r="B5" s="7">
        <v>1897993.6129999999</v>
      </c>
      <c r="C5" s="7">
        <v>3123594.2540000002</v>
      </c>
      <c r="D5" s="8">
        <v>213.73679999999999</v>
      </c>
      <c r="E5" s="8">
        <v>60.979100000000003</v>
      </c>
      <c r="H5" s="8">
        <f t="shared" ref="H5:H15" si="0">A5</f>
        <v>502</v>
      </c>
      <c r="I5" s="9">
        <f t="shared" ref="I5:I15" si="1">IF(D5-$F$3&lt;0,D5-$F$3+400,D5-$F$3)</f>
        <v>354.48019999999997</v>
      </c>
      <c r="J5" s="9">
        <f t="shared" ref="J5:J15" si="2">E5</f>
        <v>60.979100000000003</v>
      </c>
      <c r="L5" s="80">
        <f>H5</f>
        <v>502</v>
      </c>
      <c r="M5" s="10" t="s">
        <v>14</v>
      </c>
      <c r="N5" s="11">
        <f>I5-0.0015</f>
        <v>354.47869999999995</v>
      </c>
      <c r="O5" s="12">
        <v>60.979267624427727</v>
      </c>
      <c r="P5" s="64"/>
      <c r="Q5" s="65"/>
    </row>
    <row r="6" spans="1:17" ht="19.2" customHeight="1">
      <c r="A6" s="6">
        <v>511</v>
      </c>
      <c r="B6" s="7">
        <v>1897911.8529999999</v>
      </c>
      <c r="C6" s="7">
        <v>3123694.0279999999</v>
      </c>
      <c r="D6" s="8">
        <v>325.53289999999998</v>
      </c>
      <c r="E6" s="8">
        <v>102.9883</v>
      </c>
      <c r="H6" s="8">
        <f t="shared" si="0"/>
        <v>511</v>
      </c>
      <c r="I6" s="9">
        <f t="shared" si="1"/>
        <v>66.276299999999992</v>
      </c>
      <c r="J6" s="9">
        <f t="shared" si="2"/>
        <v>102.9883</v>
      </c>
      <c r="L6" s="80"/>
      <c r="M6" s="10" t="s">
        <v>15</v>
      </c>
      <c r="N6" s="11">
        <f>IF(I5-200&lt;0,I5+200,I5-200)</f>
        <v>154.48019999999997</v>
      </c>
      <c r="O6" s="12">
        <v>60.983355273877734</v>
      </c>
      <c r="P6" s="64"/>
      <c r="Q6" s="65"/>
    </row>
    <row r="7" spans="1:17" ht="19.2" customHeight="1">
      <c r="A7" s="6">
        <v>513</v>
      </c>
      <c r="B7" s="7">
        <v>1897982.128</v>
      </c>
      <c r="C7" s="7">
        <v>3123668.236</v>
      </c>
      <c r="D7" s="8">
        <v>333.81420000000003</v>
      </c>
      <c r="E7" s="8">
        <v>28.462399999999999</v>
      </c>
      <c r="H7" s="8">
        <f t="shared" si="0"/>
        <v>513</v>
      </c>
      <c r="I7" s="9">
        <f t="shared" si="1"/>
        <v>74.557600000000036</v>
      </c>
      <c r="J7" s="9">
        <f t="shared" si="2"/>
        <v>28.462399999999999</v>
      </c>
      <c r="L7" s="80">
        <f>H6</f>
        <v>511</v>
      </c>
      <c r="M7" s="10" t="s">
        <v>14</v>
      </c>
      <c r="N7" s="11">
        <f>I6-0.0015</f>
        <v>66.274799999999999</v>
      </c>
      <c r="O7" s="12">
        <v>102.99113361551561</v>
      </c>
      <c r="P7" s="64"/>
      <c r="Q7" s="65"/>
    </row>
    <row r="8" spans="1:17" ht="19.2" customHeight="1">
      <c r="A8" s="6">
        <v>514</v>
      </c>
      <c r="B8" s="7">
        <v>1898024.69</v>
      </c>
      <c r="C8" s="7">
        <v>3123669.449</v>
      </c>
      <c r="D8" s="8">
        <v>54.515799999999999</v>
      </c>
      <c r="E8" s="8">
        <v>23.854800000000001</v>
      </c>
      <c r="H8" s="8">
        <f t="shared" si="0"/>
        <v>514</v>
      </c>
      <c r="I8" s="9">
        <f t="shared" si="1"/>
        <v>195.25920000000002</v>
      </c>
      <c r="J8" s="9">
        <f t="shared" si="2"/>
        <v>23.854800000000001</v>
      </c>
      <c r="L8" s="80"/>
      <c r="M8" s="10" t="s">
        <v>15</v>
      </c>
      <c r="N8" s="11">
        <f>IF(I6-200&lt;0,I6+200,I6-200)</f>
        <v>266.27629999999999</v>
      </c>
      <c r="O8" s="12">
        <v>102.98911802367418</v>
      </c>
      <c r="P8" s="64"/>
      <c r="Q8" s="65"/>
    </row>
    <row r="9" spans="1:17" ht="19.2" customHeight="1">
      <c r="A9" s="6">
        <v>516</v>
      </c>
      <c r="B9" s="7">
        <v>1898021.385</v>
      </c>
      <c r="C9" s="7">
        <v>3123619.5389999999</v>
      </c>
      <c r="D9" s="8">
        <v>174.1858</v>
      </c>
      <c r="E9" s="8">
        <v>37.307200000000002</v>
      </c>
      <c r="H9" s="8">
        <f t="shared" si="0"/>
        <v>516</v>
      </c>
      <c r="I9" s="9">
        <f t="shared" si="1"/>
        <v>314.92920000000004</v>
      </c>
      <c r="J9" s="9">
        <f t="shared" si="2"/>
        <v>37.307200000000002</v>
      </c>
      <c r="L9" s="80">
        <f>H7</f>
        <v>513</v>
      </c>
      <c r="M9" s="10" t="s">
        <v>14</v>
      </c>
      <c r="N9" s="11">
        <f>I7-0.0015</f>
        <v>74.556100000000043</v>
      </c>
      <c r="O9" s="12">
        <v>28.46684913702116</v>
      </c>
      <c r="P9" s="64"/>
      <c r="Q9" s="65"/>
    </row>
    <row r="10" spans="1:17" ht="19.2" customHeight="1">
      <c r="A10" s="6">
        <v>550</v>
      </c>
      <c r="B10" s="7">
        <v>1897978.138</v>
      </c>
      <c r="C10" s="7">
        <v>3123709.0989999999</v>
      </c>
      <c r="D10" s="8">
        <v>369.66770000000002</v>
      </c>
      <c r="E10" s="8">
        <v>62.208500000000001</v>
      </c>
      <c r="H10" s="8">
        <f t="shared" si="0"/>
        <v>550</v>
      </c>
      <c r="I10" s="9">
        <f t="shared" si="1"/>
        <v>110.41110000000003</v>
      </c>
      <c r="J10" s="9">
        <f t="shared" si="2"/>
        <v>62.208500000000001</v>
      </c>
      <c r="L10" s="80"/>
      <c r="M10" s="10" t="s">
        <v>15</v>
      </c>
      <c r="N10" s="11">
        <f>IF(I7-200&lt;0,I7+200,I7-200)</f>
        <v>274.55760000000004</v>
      </c>
      <c r="O10" s="12">
        <v>28.463722765189193</v>
      </c>
      <c r="P10" s="64"/>
      <c r="Q10" s="65"/>
    </row>
    <row r="11" spans="1:17" ht="19.2" customHeight="1">
      <c r="A11" s="6">
        <v>1000</v>
      </c>
      <c r="B11" s="7">
        <v>1898028.2879999999</v>
      </c>
      <c r="C11" s="7">
        <v>3123681.1269999999</v>
      </c>
      <c r="D11" s="8">
        <v>42.630800000000001</v>
      </c>
      <c r="E11" s="8">
        <v>34.829700000000003</v>
      </c>
      <c r="H11" s="8">
        <f t="shared" si="0"/>
        <v>1000</v>
      </c>
      <c r="I11" s="9">
        <f t="shared" si="1"/>
        <v>183.3742</v>
      </c>
      <c r="J11" s="9">
        <f t="shared" si="2"/>
        <v>34.829700000000003</v>
      </c>
      <c r="L11" s="80">
        <f>H8</f>
        <v>514</v>
      </c>
      <c r="M11" s="10" t="s">
        <v>14</v>
      </c>
      <c r="N11" s="11">
        <f>I8-0.0015</f>
        <v>195.25770000000003</v>
      </c>
      <c r="O11" s="12">
        <v>23.858263002889515</v>
      </c>
      <c r="P11" s="64"/>
      <c r="Q11" s="65"/>
    </row>
    <row r="12" spans="1:17" ht="19.2" customHeight="1">
      <c r="A12" s="8" t="s">
        <v>3</v>
      </c>
      <c r="D12" s="8">
        <v>52.558599999999998</v>
      </c>
      <c r="E12" s="8">
        <v>45.3369</v>
      </c>
      <c r="H12" s="8" t="str">
        <f t="shared" si="0"/>
        <v>Bassin 1</v>
      </c>
      <c r="I12" s="9">
        <f t="shared" si="1"/>
        <v>193.30200000000002</v>
      </c>
      <c r="J12" s="9">
        <f t="shared" si="2"/>
        <v>45.3369</v>
      </c>
      <c r="L12" s="80"/>
      <c r="M12" s="10" t="s">
        <v>15</v>
      </c>
      <c r="N12" s="11">
        <f>IF(I8-200&lt;0,I8+200,I8-200)</f>
        <v>395.25920000000002</v>
      </c>
      <c r="O12" s="12">
        <v>23.856157458477586</v>
      </c>
      <c r="P12" s="64"/>
      <c r="Q12" s="65"/>
    </row>
    <row r="13" spans="1:17" ht="19.2" customHeight="1">
      <c r="A13" s="8" t="s">
        <v>4</v>
      </c>
      <c r="D13" s="8">
        <v>60.707700000000003</v>
      </c>
      <c r="E13" s="8">
        <v>53.121000000000002</v>
      </c>
      <c r="H13" s="8" t="str">
        <f t="shared" si="0"/>
        <v>Bassin 2</v>
      </c>
      <c r="I13" s="9">
        <f t="shared" si="1"/>
        <v>201.4511</v>
      </c>
      <c r="J13" s="9">
        <f t="shared" si="2"/>
        <v>53.121000000000002</v>
      </c>
      <c r="L13" s="80">
        <f>H9</f>
        <v>516</v>
      </c>
      <c r="M13" s="10" t="s">
        <v>14</v>
      </c>
      <c r="N13" s="11">
        <f>I9-0.0015</f>
        <v>314.92770000000002</v>
      </c>
      <c r="O13" s="12">
        <v>37.308107741102916</v>
      </c>
      <c r="P13" s="64"/>
      <c r="Q13" s="65"/>
    </row>
    <row r="14" spans="1:17" ht="19.2" customHeight="1">
      <c r="A14" s="8" t="s">
        <v>5</v>
      </c>
      <c r="D14" s="8">
        <v>71.569299999999998</v>
      </c>
      <c r="E14" s="8">
        <v>48.030799999999999</v>
      </c>
      <c r="H14" s="8" t="str">
        <f t="shared" si="0"/>
        <v>Bassin 3</v>
      </c>
      <c r="I14" s="9">
        <f t="shared" si="1"/>
        <v>212.31270000000001</v>
      </c>
      <c r="J14" s="9">
        <f t="shared" si="2"/>
        <v>48.030799999999999</v>
      </c>
      <c r="L14" s="80"/>
      <c r="M14" s="10" t="s">
        <v>15</v>
      </c>
      <c r="N14" s="11">
        <f>IF(I9-200&lt;0,I9+200,I9-200)</f>
        <v>114.92920000000004</v>
      </c>
      <c r="O14" s="12">
        <v>37.307692810638684</v>
      </c>
      <c r="P14" s="64"/>
      <c r="Q14" s="65"/>
    </row>
    <row r="15" spans="1:17" ht="19.2" customHeight="1">
      <c r="A15" s="8" t="s">
        <v>6</v>
      </c>
      <c r="D15" s="8">
        <v>64.55</v>
      </c>
      <c r="E15" s="8">
        <v>39.249899999999997</v>
      </c>
      <c r="H15" s="8" t="str">
        <f t="shared" si="0"/>
        <v>Bassin 4</v>
      </c>
      <c r="I15" s="9">
        <f t="shared" si="1"/>
        <v>205.29340000000002</v>
      </c>
      <c r="J15" s="9">
        <f t="shared" si="2"/>
        <v>39.249899999999997</v>
      </c>
      <c r="L15" s="80">
        <f>H10</f>
        <v>550</v>
      </c>
      <c r="M15" s="10" t="s">
        <v>14</v>
      </c>
      <c r="N15" s="11">
        <f>I10-0.0015</f>
        <v>110.40960000000004</v>
      </c>
      <c r="O15" s="12">
        <v>62.213471591831222</v>
      </c>
      <c r="P15" s="64"/>
      <c r="Q15" s="65"/>
    </row>
    <row r="16" spans="1:17" ht="19.2" customHeight="1">
      <c r="L16" s="80"/>
      <c r="M16" s="10" t="s">
        <v>15</v>
      </c>
      <c r="N16" s="11">
        <f>IF(I10-200&lt;0,I10+200,I10-200)</f>
        <v>310.41110000000003</v>
      </c>
      <c r="O16" s="12">
        <v>62.210927716332755</v>
      </c>
      <c r="P16" s="64"/>
      <c r="Q16" s="65"/>
    </row>
    <row r="17" spans="1:17" ht="19.2" customHeight="1">
      <c r="F17" s="8">
        <f>F3+0.0015/2</f>
        <v>259.25734999999997</v>
      </c>
      <c r="L17" s="80">
        <f>H11</f>
        <v>1000</v>
      </c>
      <c r="M17" s="10" t="s">
        <v>14</v>
      </c>
      <c r="N17" s="11">
        <f>I11-0.0015</f>
        <v>183.37270000000001</v>
      </c>
      <c r="O17" s="12">
        <v>34.834228707376703</v>
      </c>
      <c r="P17" s="64"/>
      <c r="Q17" s="65"/>
    </row>
    <row r="18" spans="1:17" ht="19.2" customHeight="1">
      <c r="L18" s="80"/>
      <c r="M18" s="10" t="s">
        <v>15</v>
      </c>
      <c r="N18" s="11">
        <f>IF(I11-200&lt;0,I11+200,I11-200)</f>
        <v>383.37419999999997</v>
      </c>
      <c r="O18" s="12">
        <v>34.830565466172743</v>
      </c>
      <c r="P18" s="64"/>
      <c r="Q18" s="65"/>
    </row>
    <row r="19" spans="1:17" ht="19.2" customHeight="1">
      <c r="H19" s="8" t="s">
        <v>19</v>
      </c>
      <c r="L19" s="80" t="str">
        <f>H12</f>
        <v>Bassin 1</v>
      </c>
      <c r="M19" s="10" t="s">
        <v>14</v>
      </c>
      <c r="N19" s="11">
        <f>I12-0.0015</f>
        <v>193.30050000000003</v>
      </c>
      <c r="O19" s="12">
        <v>45.341616841183225</v>
      </c>
      <c r="P19" s="64"/>
      <c r="Q19" s="65"/>
    </row>
    <row r="20" spans="1:17" ht="19.2" customHeight="1">
      <c r="L20" s="80"/>
      <c r="M20" s="10" t="s">
        <v>15</v>
      </c>
      <c r="N20" s="11">
        <f>IF(I12-200&lt;0,I12+200,I12-200)</f>
        <v>393.30200000000002</v>
      </c>
      <c r="O20" s="12">
        <v>45.337971249487772</v>
      </c>
      <c r="P20" s="64"/>
      <c r="Q20" s="65"/>
    </row>
    <row r="21" spans="1:17" ht="19.2" customHeight="1">
      <c r="L21" s="80" t="str">
        <f>H13</f>
        <v>Bassin 2</v>
      </c>
      <c r="M21" s="10" t="s">
        <v>14</v>
      </c>
      <c r="N21" s="11">
        <f>I13-0.0015</f>
        <v>201.4496</v>
      </c>
      <c r="O21" s="12">
        <v>53.121689503982864</v>
      </c>
      <c r="P21" s="64"/>
      <c r="Q21" s="65"/>
    </row>
    <row r="22" spans="1:17" ht="19.2" customHeight="1">
      <c r="L22" s="80"/>
      <c r="M22" s="10" t="s">
        <v>15</v>
      </c>
      <c r="N22" s="11">
        <f>IF(I13-200&lt;0,I13+200,I13-200)</f>
        <v>1.4510999999999967</v>
      </c>
      <c r="O22" s="12">
        <v>53.123274232408214</v>
      </c>
      <c r="P22" s="64"/>
      <c r="Q22" s="65"/>
    </row>
    <row r="23" spans="1:17" ht="19.2" customHeight="1">
      <c r="L23" s="80" t="str">
        <f>H14</f>
        <v>Bassin 3</v>
      </c>
      <c r="M23" s="10" t="s">
        <v>14</v>
      </c>
      <c r="N23" s="11">
        <f>I14-0.0015</f>
        <v>212.31120000000001</v>
      </c>
      <c r="O23" s="12">
        <v>48.034584470983908</v>
      </c>
      <c r="P23" s="64"/>
      <c r="Q23" s="65"/>
    </row>
    <row r="24" spans="1:17" ht="19.2" customHeight="1">
      <c r="L24" s="80"/>
      <c r="M24" s="10" t="s">
        <v>15</v>
      </c>
      <c r="N24" s="11">
        <f>IF(I14-200&lt;0,I14+200,I14-200)</f>
        <v>12.312700000000007</v>
      </c>
      <c r="O24" s="12">
        <v>48.034956550662919</v>
      </c>
      <c r="P24" s="64"/>
      <c r="Q24" s="65"/>
    </row>
    <row r="25" spans="1:17" ht="19.2" customHeight="1">
      <c r="L25" s="80" t="str">
        <f>H15</f>
        <v>Bassin 4</v>
      </c>
      <c r="M25" s="10" t="s">
        <v>14</v>
      </c>
      <c r="N25" s="11">
        <f>I15-0.0015</f>
        <v>205.29190000000003</v>
      </c>
      <c r="O25" s="12">
        <v>39.251422073842697</v>
      </c>
      <c r="P25" s="64"/>
      <c r="Q25" s="65"/>
    </row>
    <row r="26" spans="1:17" ht="19.2" customHeight="1" thickBot="1">
      <c r="L26" s="81"/>
      <c r="M26" s="15" t="s">
        <v>15</v>
      </c>
      <c r="N26" s="16">
        <f>IF(I15-200&lt;0,I15+200,I15-200)</f>
        <v>5.2934000000000196</v>
      </c>
      <c r="O26" s="17">
        <v>39.251355376829665</v>
      </c>
      <c r="P26" s="83"/>
      <c r="Q26" s="82"/>
    </row>
    <row r="30" spans="1:17" ht="19.2" customHeight="1" thickBot="1"/>
    <row r="31" spans="1:17" ht="19.2" customHeight="1" thickBot="1">
      <c r="A31" s="54" t="s">
        <v>34</v>
      </c>
      <c r="B31" s="55">
        <v>1898006.669</v>
      </c>
      <c r="C31" s="56">
        <v>3123653.8190000001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spans="1:17" ht="67.8" customHeight="1">
      <c r="A32" s="22" t="s">
        <v>12</v>
      </c>
      <c r="B32" s="43" t="s">
        <v>32</v>
      </c>
      <c r="C32" s="43" t="s">
        <v>33</v>
      </c>
      <c r="D32" s="49" t="s">
        <v>21</v>
      </c>
      <c r="E32" s="24" t="s">
        <v>22</v>
      </c>
      <c r="F32" s="25" t="s">
        <v>23</v>
      </c>
      <c r="G32" s="25" t="s">
        <v>35</v>
      </c>
      <c r="H32" s="25" t="s">
        <v>24</v>
      </c>
      <c r="I32" s="25" t="s">
        <v>25</v>
      </c>
      <c r="J32" s="25" t="s">
        <v>26</v>
      </c>
      <c r="K32" s="25" t="s">
        <v>27</v>
      </c>
      <c r="L32" s="25" t="s">
        <v>28</v>
      </c>
      <c r="M32" s="79" t="s">
        <v>29</v>
      </c>
      <c r="N32" s="79"/>
      <c r="O32" s="26" t="s">
        <v>30</v>
      </c>
    </row>
    <row r="33" spans="1:15" ht="29.4" customHeight="1">
      <c r="A33" s="44">
        <v>501</v>
      </c>
      <c r="B33" s="45">
        <v>1898002.023</v>
      </c>
      <c r="C33" s="45">
        <v>3123615.4369999999</v>
      </c>
      <c r="D33" s="47">
        <f>B33-B31</f>
        <v>-4.6459999999497086</v>
      </c>
      <c r="E33" s="47">
        <f>C33-C31</f>
        <v>-38.382000000216067</v>
      </c>
      <c r="F33" s="48">
        <f>SQRT(D33^2+E33^2)</f>
        <v>38.662168071851823</v>
      </c>
      <c r="G33" s="48">
        <v>38.665500000000002</v>
      </c>
      <c r="H33" s="48">
        <f>ATAN(D33/E33)*200/PI()</f>
        <v>7.6687388785264989</v>
      </c>
      <c r="I33" s="47">
        <v>200</v>
      </c>
      <c r="J33" s="47">
        <f>H33+I33</f>
        <v>207.66873887852651</v>
      </c>
      <c r="K33" s="47">
        <v>348.41140000000001</v>
      </c>
      <c r="L33" s="48">
        <f>J33-K33+400</f>
        <v>259.25733887852653</v>
      </c>
      <c r="M33" s="77"/>
      <c r="N33" s="77"/>
      <c r="O33" s="46"/>
    </row>
    <row r="34" spans="1:15" ht="29.4" customHeight="1">
      <c r="A34" s="44">
        <v>502</v>
      </c>
      <c r="B34" s="45">
        <v>1897993.6129999999</v>
      </c>
      <c r="C34" s="45">
        <v>3123594.2540000002</v>
      </c>
      <c r="D34" s="47"/>
      <c r="E34" s="47"/>
      <c r="F34" s="47"/>
      <c r="G34" s="47"/>
      <c r="H34" s="47"/>
      <c r="I34" s="47"/>
      <c r="J34" s="47"/>
      <c r="K34" s="47"/>
      <c r="L34" s="47"/>
      <c r="M34" s="77"/>
      <c r="N34" s="77"/>
      <c r="O34" s="46"/>
    </row>
    <row r="35" spans="1:15" ht="29.4" customHeight="1">
      <c r="A35" s="44">
        <v>511</v>
      </c>
      <c r="B35" s="45">
        <v>1897911.8529999999</v>
      </c>
      <c r="C35" s="45">
        <v>3123694.0279999999</v>
      </c>
      <c r="D35" s="47"/>
      <c r="E35" s="47"/>
      <c r="F35" s="47"/>
      <c r="G35" s="47"/>
      <c r="H35" s="47"/>
      <c r="I35" s="47"/>
      <c r="J35" s="47"/>
      <c r="K35" s="47"/>
      <c r="L35" s="47"/>
      <c r="M35" s="77"/>
      <c r="N35" s="77"/>
      <c r="O35" s="46"/>
    </row>
    <row r="36" spans="1:15" ht="29.4" customHeight="1">
      <c r="A36" s="44">
        <v>513</v>
      </c>
      <c r="B36" s="45">
        <v>1897982.128</v>
      </c>
      <c r="C36" s="45">
        <v>3123668.236</v>
      </c>
      <c r="D36" s="47"/>
      <c r="E36" s="47"/>
      <c r="F36" s="47"/>
      <c r="G36" s="47"/>
      <c r="H36" s="47"/>
      <c r="I36" s="47"/>
      <c r="J36" s="47"/>
      <c r="K36" s="47"/>
      <c r="L36" s="47"/>
      <c r="M36" s="77"/>
      <c r="N36" s="77"/>
      <c r="O36" s="46"/>
    </row>
    <row r="37" spans="1:15" ht="29.4" customHeight="1">
      <c r="A37" s="44">
        <v>514</v>
      </c>
      <c r="B37" s="45">
        <v>1898024.69</v>
      </c>
      <c r="C37" s="45">
        <v>3123669.449</v>
      </c>
      <c r="D37" s="47"/>
      <c r="E37" s="47"/>
      <c r="F37" s="47"/>
      <c r="G37" s="47"/>
      <c r="H37" s="47"/>
      <c r="I37" s="47"/>
      <c r="J37" s="47"/>
      <c r="K37" s="47"/>
      <c r="L37" s="47"/>
      <c r="M37" s="77"/>
      <c r="N37" s="77"/>
      <c r="O37" s="46"/>
    </row>
    <row r="38" spans="1:15" ht="29.4" customHeight="1">
      <c r="A38" s="44">
        <v>516</v>
      </c>
      <c r="B38" s="45">
        <v>1898021.385</v>
      </c>
      <c r="C38" s="45">
        <v>3123619.5389999999</v>
      </c>
      <c r="D38" s="47"/>
      <c r="E38" s="47"/>
      <c r="F38" s="47"/>
      <c r="G38" s="47"/>
      <c r="H38" s="47"/>
      <c r="I38" s="47"/>
      <c r="J38" s="47"/>
      <c r="K38" s="47"/>
      <c r="L38" s="47"/>
      <c r="M38" s="77"/>
      <c r="N38" s="77"/>
      <c r="O38" s="46"/>
    </row>
    <row r="39" spans="1:15" ht="29.4" customHeight="1">
      <c r="A39" s="44">
        <v>550</v>
      </c>
      <c r="B39" s="45">
        <v>1897978.138</v>
      </c>
      <c r="C39" s="45">
        <v>3123709.0989999999</v>
      </c>
      <c r="D39" s="47"/>
      <c r="E39" s="47"/>
      <c r="F39" s="47"/>
      <c r="G39" s="47"/>
      <c r="H39" s="47"/>
      <c r="I39" s="47"/>
      <c r="J39" s="47"/>
      <c r="K39" s="47"/>
      <c r="L39" s="47"/>
      <c r="M39" s="77"/>
      <c r="N39" s="77"/>
      <c r="O39" s="46"/>
    </row>
    <row r="40" spans="1:15" ht="29.4" customHeight="1" thickBot="1">
      <c r="A40" s="50">
        <v>1000</v>
      </c>
      <c r="B40" s="51">
        <v>1898028.2879999999</v>
      </c>
      <c r="C40" s="51">
        <v>3123681.1269999999</v>
      </c>
      <c r="D40" s="52"/>
      <c r="E40" s="47"/>
      <c r="F40" s="47"/>
      <c r="G40" s="52"/>
      <c r="H40" s="52"/>
      <c r="I40" s="52"/>
      <c r="J40" s="52"/>
      <c r="K40" s="52"/>
      <c r="L40" s="52"/>
      <c r="M40" s="78"/>
      <c r="N40" s="78"/>
      <c r="O40" s="53"/>
    </row>
    <row r="41" spans="1:15" ht="19.2" customHeight="1" thickBot="1">
      <c r="A41" s="21"/>
      <c r="B41" s="21"/>
      <c r="C41" s="21"/>
      <c r="D41" s="21"/>
      <c r="E41" s="33" t="s">
        <v>31</v>
      </c>
      <c r="F41" s="34"/>
      <c r="G41" s="21"/>
      <c r="H41" s="21"/>
      <c r="I41" s="21"/>
      <c r="J41" s="21"/>
      <c r="K41" s="21"/>
      <c r="L41" s="21"/>
      <c r="M41" s="21"/>
      <c r="N41" s="21"/>
    </row>
    <row r="43" spans="1:15" ht="19.2" customHeight="1" thickBot="1"/>
    <row r="44" spans="1:15" ht="19.2" customHeight="1" thickBot="1">
      <c r="A44" s="54" t="s">
        <v>34</v>
      </c>
      <c r="B44" s="55" t="s">
        <v>38</v>
      </c>
      <c r="C44" s="55" t="s">
        <v>39</v>
      </c>
      <c r="D44" s="58" t="s">
        <v>36</v>
      </c>
      <c r="E44" s="59">
        <v>259.25734999999997</v>
      </c>
    </row>
    <row r="45" spans="1:15" ht="31.8">
      <c r="A45" s="60" t="s">
        <v>12</v>
      </c>
      <c r="B45" s="43" t="s">
        <v>27</v>
      </c>
      <c r="C45" s="43" t="s">
        <v>37</v>
      </c>
      <c r="D45" s="43" t="s">
        <v>26</v>
      </c>
      <c r="E45" s="23" t="s">
        <v>21</v>
      </c>
      <c r="F45" s="24" t="s">
        <v>22</v>
      </c>
      <c r="G45" s="25" t="s">
        <v>32</v>
      </c>
      <c r="H45" s="57" t="s">
        <v>33</v>
      </c>
    </row>
    <row r="46" spans="1:15" ht="52.2" customHeight="1">
      <c r="A46" s="44" t="s">
        <v>3</v>
      </c>
      <c r="B46" s="10"/>
      <c r="C46" s="10"/>
      <c r="D46" s="10"/>
      <c r="E46" s="10"/>
      <c r="F46" s="10"/>
      <c r="G46" s="10"/>
      <c r="H46" s="14"/>
    </row>
    <row r="47" spans="1:15" ht="52.2" customHeight="1">
      <c r="A47" s="44" t="s">
        <v>4</v>
      </c>
      <c r="B47" s="10"/>
      <c r="C47" s="10"/>
      <c r="D47" s="10"/>
      <c r="E47" s="10"/>
      <c r="F47" s="10"/>
      <c r="G47" s="10"/>
      <c r="H47" s="14"/>
    </row>
    <row r="48" spans="1:15" ht="52.2" customHeight="1">
      <c r="A48" s="44" t="s">
        <v>5</v>
      </c>
      <c r="B48" s="10"/>
      <c r="C48" s="10"/>
      <c r="D48" s="10"/>
      <c r="E48" s="10"/>
      <c r="F48" s="10"/>
      <c r="G48" s="10"/>
      <c r="H48" s="14"/>
    </row>
    <row r="49" spans="1:8" ht="52.2" customHeight="1" thickBot="1">
      <c r="A49" s="50" t="s">
        <v>6</v>
      </c>
      <c r="B49" s="15"/>
      <c r="C49" s="15"/>
      <c r="D49" s="15"/>
      <c r="E49" s="15"/>
      <c r="F49" s="15"/>
      <c r="G49" s="15"/>
      <c r="H49" s="18"/>
    </row>
    <row r="51" spans="1:8" ht="19.2" customHeight="1" thickBot="1"/>
    <row r="52" spans="1:8" ht="48.6" customHeight="1">
      <c r="A52" s="61" t="s">
        <v>40</v>
      </c>
      <c r="B52" s="25" t="s">
        <v>32</v>
      </c>
      <c r="C52" s="25" t="s">
        <v>33</v>
      </c>
      <c r="D52" s="24" t="s">
        <v>21</v>
      </c>
      <c r="E52" s="24" t="s">
        <v>22</v>
      </c>
      <c r="F52" s="25" t="s">
        <v>23</v>
      </c>
      <c r="G52" s="25" t="s">
        <v>26</v>
      </c>
      <c r="H52" s="26" t="s">
        <v>41</v>
      </c>
    </row>
    <row r="53" spans="1:8" ht="30" customHeight="1">
      <c r="A53" s="76" t="s">
        <v>3</v>
      </c>
      <c r="B53" s="74">
        <v>1898039.9893</v>
      </c>
      <c r="C53" s="74">
        <v>3123684.5630999999</v>
      </c>
      <c r="D53" s="68"/>
      <c r="E53" s="69"/>
      <c r="F53" s="69"/>
      <c r="G53" s="70"/>
      <c r="H53" s="65"/>
    </row>
    <row r="54" spans="1:8" ht="30" customHeight="1">
      <c r="A54" s="76"/>
      <c r="B54" s="74"/>
      <c r="C54" s="74"/>
      <c r="D54" s="64"/>
      <c r="E54" s="64"/>
      <c r="F54" s="64"/>
      <c r="G54" s="64"/>
      <c r="H54" s="65"/>
    </row>
    <row r="55" spans="1:8" ht="30" customHeight="1">
      <c r="A55" s="72" t="s">
        <v>4</v>
      </c>
      <c r="B55" s="74">
        <f>B53+10</f>
        <v>1898049.9893</v>
      </c>
      <c r="C55" s="74">
        <f>C53</f>
        <v>3123684.5630999999</v>
      </c>
      <c r="D55" s="64"/>
      <c r="E55" s="64"/>
      <c r="F55" s="64"/>
      <c r="G55" s="64"/>
      <c r="H55" s="65"/>
    </row>
    <row r="56" spans="1:8" ht="30" customHeight="1">
      <c r="A56" s="72"/>
      <c r="B56" s="74"/>
      <c r="C56" s="74"/>
      <c r="D56" s="64"/>
      <c r="E56" s="64"/>
      <c r="F56" s="64"/>
      <c r="G56" s="64"/>
      <c r="H56" s="65"/>
    </row>
    <row r="57" spans="1:8" ht="30" customHeight="1">
      <c r="A57" s="72" t="s">
        <v>5</v>
      </c>
      <c r="B57" s="74">
        <f>B55</f>
        <v>1898049.9893</v>
      </c>
      <c r="C57" s="74">
        <f>C55-10</f>
        <v>3123674.5630999999</v>
      </c>
      <c r="D57" s="64"/>
      <c r="E57" s="64"/>
      <c r="F57" s="64"/>
      <c r="G57" s="64"/>
      <c r="H57" s="65"/>
    </row>
    <row r="58" spans="1:8" ht="30" customHeight="1">
      <c r="A58" s="72"/>
      <c r="B58" s="74"/>
      <c r="C58" s="74"/>
      <c r="D58" s="64"/>
      <c r="E58" s="64"/>
      <c r="F58" s="64"/>
      <c r="G58" s="64"/>
      <c r="H58" s="65"/>
    </row>
    <row r="59" spans="1:8" ht="30" customHeight="1">
      <c r="A59" s="72" t="s">
        <v>6</v>
      </c>
      <c r="B59" s="74">
        <f>B53</f>
        <v>1898039.9893</v>
      </c>
      <c r="C59" s="74">
        <f>C57</f>
        <v>3123674.5630999999</v>
      </c>
      <c r="D59" s="64"/>
      <c r="E59" s="64"/>
      <c r="F59" s="64"/>
      <c r="G59" s="64"/>
      <c r="H59" s="65"/>
    </row>
    <row r="60" spans="1:8" ht="30" customHeight="1">
      <c r="A60" s="72"/>
      <c r="B60" s="74"/>
      <c r="C60" s="74"/>
      <c r="D60" s="64"/>
      <c r="E60" s="64"/>
      <c r="F60" s="64"/>
      <c r="G60" s="64"/>
      <c r="H60" s="65"/>
    </row>
    <row r="61" spans="1:8" ht="30" customHeight="1">
      <c r="A61" s="72" t="s">
        <v>3</v>
      </c>
      <c r="B61" s="74">
        <f>B53</f>
        <v>1898039.9893</v>
      </c>
      <c r="C61" s="74">
        <f>C53</f>
        <v>3123684.5630999999</v>
      </c>
      <c r="D61" s="71"/>
      <c r="E61" s="64"/>
      <c r="F61" s="64"/>
      <c r="G61" s="64"/>
      <c r="H61" s="66"/>
    </row>
    <row r="62" spans="1:8" ht="30" customHeight="1" thickBot="1">
      <c r="A62" s="73"/>
      <c r="B62" s="75"/>
      <c r="C62" s="75"/>
      <c r="D62" s="62"/>
      <c r="E62" s="62"/>
      <c r="F62" s="62"/>
      <c r="G62" s="63"/>
      <c r="H62" s="67"/>
    </row>
    <row r="63" spans="1:8" ht="43.2" customHeight="1" thickBot="1">
      <c r="G63" s="33" t="s">
        <v>31</v>
      </c>
      <c r="H63" s="34"/>
    </row>
  </sheetData>
  <mergeCells count="75">
    <mergeCell ref="Q25:Q26"/>
    <mergeCell ref="P19:P20"/>
    <mergeCell ref="P21:P22"/>
    <mergeCell ref="P23:P24"/>
    <mergeCell ref="P25:P26"/>
    <mergeCell ref="Q19:Q20"/>
    <mergeCell ref="Q21:Q22"/>
    <mergeCell ref="Q23:Q24"/>
    <mergeCell ref="L19:L20"/>
    <mergeCell ref="Q13:Q14"/>
    <mergeCell ref="P3:P4"/>
    <mergeCell ref="P5:P6"/>
    <mergeCell ref="P7:P8"/>
    <mergeCell ref="P9:P10"/>
    <mergeCell ref="P11:P12"/>
    <mergeCell ref="P13:P14"/>
    <mergeCell ref="Q3:Q4"/>
    <mergeCell ref="Q5:Q6"/>
    <mergeCell ref="Q7:Q8"/>
    <mergeCell ref="Q9:Q10"/>
    <mergeCell ref="Q11:Q12"/>
    <mergeCell ref="Q15:Q16"/>
    <mergeCell ref="Q17:Q18"/>
    <mergeCell ref="L13:L14"/>
    <mergeCell ref="P15:P16"/>
    <mergeCell ref="P17:P18"/>
    <mergeCell ref="L15:L16"/>
    <mergeCell ref="L17:L18"/>
    <mergeCell ref="L3:L4"/>
    <mergeCell ref="L5:L6"/>
    <mergeCell ref="L7:L8"/>
    <mergeCell ref="L9:L10"/>
    <mergeCell ref="L11:L12"/>
    <mergeCell ref="M33:N40"/>
    <mergeCell ref="M32:N32"/>
    <mergeCell ref="L21:L22"/>
    <mergeCell ref="L23:L24"/>
    <mergeCell ref="L25:L26"/>
    <mergeCell ref="A53:A54"/>
    <mergeCell ref="B53:B54"/>
    <mergeCell ref="C53:C54"/>
    <mergeCell ref="A55:A56"/>
    <mergeCell ref="A57:A58"/>
    <mergeCell ref="A59:A60"/>
    <mergeCell ref="A61:A62"/>
    <mergeCell ref="B55:B56"/>
    <mergeCell ref="C55:C56"/>
    <mergeCell ref="B57:B58"/>
    <mergeCell ref="C57:C58"/>
    <mergeCell ref="B59:B60"/>
    <mergeCell ref="C59:C60"/>
    <mergeCell ref="B61:B62"/>
    <mergeCell ref="C61:C62"/>
    <mergeCell ref="D54:D55"/>
    <mergeCell ref="E54:E55"/>
    <mergeCell ref="F54:F55"/>
    <mergeCell ref="D56:D57"/>
    <mergeCell ref="E56:E57"/>
    <mergeCell ref="F56:F57"/>
    <mergeCell ref="G54:G55"/>
    <mergeCell ref="G56:G57"/>
    <mergeCell ref="G58:G59"/>
    <mergeCell ref="G60:G61"/>
    <mergeCell ref="H53:H54"/>
    <mergeCell ref="H55:H56"/>
    <mergeCell ref="H57:H58"/>
    <mergeCell ref="H59:H60"/>
    <mergeCell ref="H61:H62"/>
    <mergeCell ref="D53:G53"/>
    <mergeCell ref="D58:D59"/>
    <mergeCell ref="E58:E59"/>
    <mergeCell ref="F58:F59"/>
    <mergeCell ref="D60:D61"/>
    <mergeCell ref="E60:E61"/>
    <mergeCell ref="F60:F61"/>
  </mergeCell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70C01-E8EB-4FEA-AB1C-44E62625DB24}">
  <dimension ref="A1:K22"/>
  <sheetViews>
    <sheetView topLeftCell="A7" workbookViewId="0">
      <selection activeCell="B4" sqref="B4"/>
    </sheetView>
  </sheetViews>
  <sheetFormatPr baseColWidth="10" defaultRowHeight="18"/>
  <cols>
    <col min="1" max="1" width="11.5546875" style="21"/>
    <col min="2" max="4" width="11.109375" style="21" customWidth="1"/>
    <col min="5" max="5" width="12.21875" style="21" customWidth="1"/>
    <col min="6" max="6" width="8.88671875" style="21" customWidth="1"/>
    <col min="7" max="9" width="11.6640625" style="21" customWidth="1"/>
    <col min="10" max="10" width="14.44140625" style="21" customWidth="1"/>
    <col min="11" max="11" width="10" style="21" customWidth="1"/>
    <col min="12" max="16384" width="11.5546875" style="21"/>
  </cols>
  <sheetData>
    <row r="1" spans="1:11" ht="18.600000000000001" thickBot="1">
      <c r="A1" s="19" t="s">
        <v>20</v>
      </c>
      <c r="B1" s="20"/>
    </row>
    <row r="2" spans="1:11" s="35" customFormat="1" ht="31.8">
      <c r="A2" s="22" t="s">
        <v>12</v>
      </c>
      <c r="B2" s="23" t="s">
        <v>21</v>
      </c>
      <c r="C2" s="24" t="s">
        <v>22</v>
      </c>
      <c r="D2" s="25" t="s">
        <v>23</v>
      </c>
      <c r="E2" s="25" t="s">
        <v>24</v>
      </c>
      <c r="F2" s="25" t="s">
        <v>25</v>
      </c>
      <c r="G2" s="25" t="s">
        <v>26</v>
      </c>
      <c r="H2" s="25" t="s">
        <v>27</v>
      </c>
      <c r="I2" s="25" t="s">
        <v>28</v>
      </c>
      <c r="J2" s="25" t="s">
        <v>29</v>
      </c>
      <c r="K2" s="26" t="s">
        <v>30</v>
      </c>
    </row>
    <row r="3" spans="1:11" ht="46.8" customHeight="1">
      <c r="A3" s="27">
        <v>5060</v>
      </c>
      <c r="B3" s="28"/>
      <c r="C3" s="28"/>
      <c r="D3" s="28"/>
      <c r="E3" s="28"/>
      <c r="F3" s="28"/>
      <c r="G3" s="28"/>
      <c r="H3" s="28"/>
      <c r="I3" s="28"/>
      <c r="J3" s="84"/>
      <c r="K3" s="29"/>
    </row>
    <row r="4" spans="1:11" ht="46.8" customHeight="1">
      <c r="A4" s="27">
        <v>5061</v>
      </c>
      <c r="B4" s="28"/>
      <c r="C4" s="28"/>
      <c r="D4" s="28"/>
      <c r="E4" s="28"/>
      <c r="F4" s="28"/>
      <c r="G4" s="28"/>
      <c r="H4" s="28"/>
      <c r="I4" s="28"/>
      <c r="J4" s="84"/>
      <c r="K4" s="29"/>
    </row>
    <row r="5" spans="1:11" ht="46.8" customHeight="1">
      <c r="A5" s="27">
        <v>5068</v>
      </c>
      <c r="B5" s="28"/>
      <c r="C5" s="28"/>
      <c r="D5" s="28"/>
      <c r="E5" s="28"/>
      <c r="F5" s="28"/>
      <c r="G5" s="28"/>
      <c r="H5" s="28"/>
      <c r="I5" s="28"/>
      <c r="J5" s="84"/>
      <c r="K5" s="29"/>
    </row>
    <row r="6" spans="1:11" ht="46.8" customHeight="1">
      <c r="A6" s="27">
        <v>5080</v>
      </c>
      <c r="B6" s="28"/>
      <c r="C6" s="28"/>
      <c r="D6" s="28"/>
      <c r="E6" s="28"/>
      <c r="F6" s="28"/>
      <c r="G6" s="28"/>
      <c r="H6" s="28"/>
      <c r="I6" s="28"/>
      <c r="J6" s="84"/>
      <c r="K6" s="29"/>
    </row>
    <row r="7" spans="1:11" ht="46.8" customHeight="1">
      <c r="A7" s="27">
        <v>5081</v>
      </c>
      <c r="B7" s="28"/>
      <c r="C7" s="28"/>
      <c r="D7" s="28"/>
      <c r="E7" s="28"/>
      <c r="F7" s="28"/>
      <c r="G7" s="28"/>
      <c r="H7" s="28"/>
      <c r="I7" s="28"/>
      <c r="J7" s="84"/>
      <c r="K7" s="29"/>
    </row>
    <row r="8" spans="1:11" ht="46.8" customHeight="1" thickBot="1">
      <c r="A8" s="30">
        <v>5082</v>
      </c>
      <c r="B8" s="31"/>
      <c r="C8" s="28"/>
      <c r="D8" s="28"/>
      <c r="E8" s="31"/>
      <c r="F8" s="31"/>
      <c r="G8" s="31"/>
      <c r="H8" s="31"/>
      <c r="I8" s="31"/>
      <c r="J8" s="85"/>
      <c r="K8" s="32"/>
    </row>
    <row r="9" spans="1:11" ht="18.600000000000001" thickBot="1">
      <c r="C9" s="33" t="s">
        <v>31</v>
      </c>
      <c r="D9" s="34"/>
    </row>
    <row r="14" spans="1:11" ht="18.600000000000001" thickBot="1"/>
    <row r="15" spans="1:11">
      <c r="A15" s="3"/>
      <c r="B15" s="4"/>
      <c r="C15" s="4"/>
      <c r="D15" s="5"/>
    </row>
    <row r="16" spans="1:11">
      <c r="A16" s="36"/>
      <c r="B16" s="37"/>
      <c r="C16" s="37"/>
      <c r="D16" s="38"/>
    </row>
    <row r="17" spans="1:4">
      <c r="A17" s="36"/>
      <c r="B17" s="37"/>
      <c r="C17" s="37"/>
      <c r="D17" s="39"/>
    </row>
    <row r="18" spans="1:4">
      <c r="A18" s="36"/>
      <c r="B18" s="37"/>
      <c r="C18" s="37"/>
      <c r="D18" s="39"/>
    </row>
    <row r="19" spans="1:4">
      <c r="A19" s="36"/>
      <c r="B19" s="37"/>
      <c r="C19" s="37"/>
      <c r="D19" s="39"/>
    </row>
    <row r="20" spans="1:4">
      <c r="A20" s="36"/>
      <c r="B20" s="37"/>
      <c r="C20" s="37"/>
      <c r="D20" s="39"/>
    </row>
    <row r="21" spans="1:4">
      <c r="A21" s="36"/>
      <c r="B21" s="37"/>
      <c r="C21" s="37"/>
      <c r="D21" s="39"/>
    </row>
    <row r="22" spans="1:4" ht="18.600000000000001" thickBot="1">
      <c r="A22" s="40"/>
      <c r="B22" s="41"/>
      <c r="C22" s="41"/>
      <c r="D22" s="42"/>
    </row>
  </sheetData>
  <mergeCells count="1">
    <mergeCell ref="J3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Coordonnées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Régnier</dc:creator>
  <cp:lastModifiedBy>Christophe Régnier</cp:lastModifiedBy>
  <cp:lastPrinted>2024-02-19T10:50:23Z</cp:lastPrinted>
  <dcterms:created xsi:type="dcterms:W3CDTF">2023-11-28T16:56:56Z</dcterms:created>
  <dcterms:modified xsi:type="dcterms:W3CDTF">2024-02-19T13:49:05Z</dcterms:modified>
</cp:coreProperties>
</file>